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8855" windowHeight="7905"/>
  </bookViews>
  <sheets>
    <sheet name="2015 (3)" sheetId="1" r:id="rId1"/>
  </sheets>
  <externalReferences>
    <externalReference r:id="rId2"/>
  </externalReferences>
  <definedNames>
    <definedName name="__shared_1_0_0">"#ССЫЛ!*12"</definedName>
    <definedName name="__shared_1_0_1">"#ССЫЛ!"</definedName>
    <definedName name="__shared_1_0_2">"#ССЫЛ!*12"</definedName>
    <definedName name="__shared_1_0_3">"#ССЫЛ!*9/12"</definedName>
  </definedNames>
  <calcPr calcId="124519"/>
</workbook>
</file>

<file path=xl/calcChain.xml><?xml version="1.0" encoding="utf-8"?>
<calcChain xmlns="http://schemas.openxmlformats.org/spreadsheetml/2006/main">
  <c r="I21" i="1"/>
  <c r="I23" s="1"/>
  <c r="F20"/>
  <c r="E20"/>
  <c r="F19"/>
  <c r="E19"/>
  <c r="F18"/>
  <c r="E18"/>
  <c r="J18" s="1"/>
  <c r="K18" s="1"/>
  <c r="D17"/>
  <c r="D22" s="1"/>
  <c r="E13"/>
  <c r="F13" s="1"/>
  <c r="D13"/>
  <c r="H12"/>
  <c r="E12"/>
  <c r="J12" s="1"/>
  <c r="D12"/>
  <c r="D14" s="1"/>
  <c r="E6"/>
  <c r="F6" s="1"/>
  <c r="D6"/>
  <c r="I5"/>
  <c r="I6" s="1"/>
  <c r="E5"/>
  <c r="F5" s="1"/>
  <c r="E4"/>
  <c r="D16" l="1"/>
  <c r="E14"/>
  <c r="K12"/>
  <c r="I12"/>
  <c r="D35"/>
  <c r="E35" s="1"/>
  <c r="F35" s="1"/>
  <c r="E22"/>
  <c r="F22" s="1"/>
  <c r="J4"/>
  <c r="F4"/>
  <c r="F12"/>
  <c r="D40"/>
  <c r="E17"/>
  <c r="F17" s="1"/>
  <c r="E40" l="1"/>
  <c r="F40" s="1"/>
  <c r="D42"/>
  <c r="E42" s="1"/>
  <c r="F42" s="1"/>
  <c r="D21"/>
  <c r="E16"/>
  <c r="K4"/>
  <c r="J14"/>
  <c r="K14" s="1"/>
  <c r="F14"/>
  <c r="D34" l="1"/>
  <c r="E21"/>
  <c r="F16"/>
  <c r="J16"/>
  <c r="K16" s="1"/>
  <c r="D39" l="1"/>
  <c r="E34"/>
  <c r="J21"/>
  <c r="K21" s="1"/>
  <c r="F21"/>
  <c r="D41" l="1"/>
  <c r="E41" s="1"/>
  <c r="E39"/>
  <c r="F34"/>
  <c r="J34"/>
  <c r="E43"/>
  <c r="F43" s="1"/>
  <c r="F41" l="1"/>
  <c r="J41"/>
  <c r="K41" s="1"/>
  <c r="K34"/>
  <c r="F39"/>
  <c r="J39"/>
  <c r="K39" s="1"/>
  <c r="J43" l="1"/>
  <c r="K43" s="1"/>
</calcChain>
</file>

<file path=xl/sharedStrings.xml><?xml version="1.0" encoding="utf-8"?>
<sst xmlns="http://schemas.openxmlformats.org/spreadsheetml/2006/main" count="74" uniqueCount="61">
  <si>
    <t>Смета доходов и расходов ТСЖ "Квартал" на 2015 годы</t>
  </si>
  <si>
    <t>Доходы</t>
  </si>
  <si>
    <t>Расходы</t>
  </si>
  <si>
    <t>Наименование статьи в квитанции</t>
  </si>
  <si>
    <t>тип помещения</t>
  </si>
  <si>
    <t>тариф</t>
  </si>
  <si>
    <t>площадь помещений</t>
  </si>
  <si>
    <t>Итого доходов</t>
  </si>
  <si>
    <t>Итого доходов за 12 месяцев</t>
  </si>
  <si>
    <t>Наименование расхода</t>
  </si>
  <si>
    <t>Итого расходов</t>
  </si>
  <si>
    <t>Итого расходов за 12 месяцев</t>
  </si>
  <si>
    <t>Содержание общего имущества</t>
  </si>
  <si>
    <t>жилой</t>
  </si>
  <si>
    <t>- Вывоз ТБО</t>
  </si>
  <si>
    <t>нежилой</t>
  </si>
  <si>
    <t>- Зарплата и отчисления с зарплаты персонала</t>
  </si>
  <si>
    <t>Вывоз мусора</t>
  </si>
  <si>
    <t>- Отчисления с зарплаты</t>
  </si>
  <si>
    <t xml:space="preserve"> - Техническое обслуживание общедомовых коммуникаций</t>
  </si>
  <si>
    <t xml:space="preserve"> - Аварийное обслуживание общедомовых коммуникаций</t>
  </si>
  <si>
    <t xml:space="preserve"> - Дератизация и дезинфекция мест общего пользования</t>
  </si>
  <si>
    <t xml:space="preserve"> - Техническое обслуживание и содержание строительных</t>
  </si>
  <si>
    <t xml:space="preserve"> конструкций и отдельных элементов дома</t>
  </si>
  <si>
    <t>Санитарное содержание территории</t>
  </si>
  <si>
    <t xml:space="preserve"> - Работы по уборке территории дворником</t>
  </si>
  <si>
    <t xml:space="preserve"> - Уборка снега и покос травы в сезон</t>
  </si>
  <si>
    <t>ПЗУ (домофон)</t>
  </si>
  <si>
    <t xml:space="preserve"> - Техническое обслуживание и ремонт системы ПЗУ специализированной организацией</t>
  </si>
  <si>
    <t>АППЗ</t>
  </si>
  <si>
    <t xml:space="preserve"> -Техническое обслуживание и ремонт системы АППЗ лицензированной организацией</t>
  </si>
  <si>
    <t>Содержание и ремонт лифтов</t>
  </si>
  <si>
    <t>жилой, квартиры  с 1 по 76</t>
  </si>
  <si>
    <t xml:space="preserve"> - Обслуживание и ремонт лифтов компанией ОТИС</t>
  </si>
  <si>
    <t>жилой квартиры,  с 77 по 364</t>
  </si>
  <si>
    <t>жилой квартиры,  с 365 по 397</t>
  </si>
  <si>
    <t>АУР*</t>
  </si>
  <si>
    <t>Зарплата персонала</t>
  </si>
  <si>
    <t xml:space="preserve"> - Ведение бухгалтерского учета ТСЖ</t>
  </si>
  <si>
    <t>- Работа по начислению, сбору и перечислению поставщикам услуг, платы за жилищно-коммунальные услуги</t>
  </si>
  <si>
    <t xml:space="preserve"> - Проведение ежегодных собраний членов ТСЖ и собственников жилья</t>
  </si>
  <si>
    <t xml:space="preserve"> - Организация работы сайта ТСЖ</t>
  </si>
  <si>
    <t xml:space="preserve"> - Раскрытие информации о ТСЖ согласно действующему законодательству</t>
  </si>
  <si>
    <t xml:space="preserve"> - Прием и работа с заявлениями от собственников </t>
  </si>
  <si>
    <t xml:space="preserve"> - Взыскание задолженности собственников в судебном и досудебном порядке</t>
  </si>
  <si>
    <t xml:space="preserve"> - Вознаграждение Правления по решению общего собрания  ТСЖ</t>
  </si>
  <si>
    <t>Диспетчерская и ОДС</t>
  </si>
  <si>
    <t xml:space="preserve"> - Круглосуточная работа диспетчерской службы</t>
  </si>
  <si>
    <t xml:space="preserve"> - Прием заявок от жильцов, регистрация заявок в журнале</t>
  </si>
  <si>
    <t xml:space="preserve"> - Оплата телефонной связи</t>
  </si>
  <si>
    <t xml:space="preserve"> - Обслуживание системы ОДС специализированной</t>
  </si>
  <si>
    <t>организацией</t>
  </si>
  <si>
    <t>Узлы учета</t>
  </si>
  <si>
    <t xml:space="preserve"> - Обслуживание узлов учета специализированной </t>
  </si>
  <si>
    <t>организацией, передача показаний поставщикам ком услуг</t>
  </si>
  <si>
    <t>Текущий ремонт</t>
  </si>
  <si>
    <t xml:space="preserve"> - Плановый текущий ремонт  и модернизация общего имущества  по перечню работ</t>
  </si>
  <si>
    <t>- Прочие  неотложные ремонтные работы</t>
  </si>
  <si>
    <t>Итого  доходы</t>
  </si>
  <si>
    <t>Итого  расходы</t>
  </si>
  <si>
    <t>* Справочно: услуги кредитных и небанковских организаций за прием и перевод платежа собственника в пользу ТСЖ оплачиваются плательщиком</t>
  </si>
</sst>
</file>

<file path=xl/styles.xml><?xml version="1.0" encoding="utf-8"?>
<styleSheet xmlns="http://schemas.openxmlformats.org/spreadsheetml/2006/main">
  <numFmts count="1">
    <numFmt numFmtId="164" formatCode="_-* #,##0.00\ _р_._-;\-* #,##0.00\ _р_._-;_-* \-??\ _р_._-;_-@_-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/>
    <xf numFmtId="0" fontId="4" fillId="0" borderId="0"/>
    <xf numFmtId="0" fontId="4" fillId="0" borderId="0"/>
  </cellStyleXfs>
  <cellXfs count="10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2" borderId="5" xfId="0" applyFill="1" applyBorder="1" applyAlignment="1">
      <alignment horizontal="left" vertical="center" wrapText="1"/>
    </xf>
    <xf numFmtId="4" fontId="0" fillId="2" borderId="5" xfId="0" applyNumberForma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3" fontId="1" fillId="0" borderId="6" xfId="0" applyNumberFormat="1" applyFont="1" applyBorder="1" applyAlignment="1">
      <alignment vertical="center"/>
    </xf>
    <xf numFmtId="3" fontId="0" fillId="0" borderId="7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3" fontId="0" fillId="0" borderId="7" xfId="0" quotePrefix="1" applyNumberFormat="1" applyBorder="1" applyAlignment="1">
      <alignment horizontal="left" wrapText="1"/>
    </xf>
    <xf numFmtId="3" fontId="0" fillId="0" borderId="7" xfId="0" quotePrefix="1" applyNumberFormat="1" applyBorder="1" applyAlignment="1">
      <alignment horizontal="right" wrapText="1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0" xfId="0" quotePrefix="1" applyNumberFormat="1" applyBorder="1" applyAlignment="1">
      <alignment horizontal="left" wrapText="1"/>
    </xf>
    <xf numFmtId="3" fontId="0" fillId="0" borderId="10" xfId="0" quotePrefix="1" applyNumberFormat="1" applyBorder="1" applyAlignment="1">
      <alignment horizontal="right" wrapText="1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1" fillId="0" borderId="9" xfId="0" applyNumberFormat="1" applyFont="1" applyBorder="1" applyAlignment="1">
      <alignment vertical="center"/>
    </xf>
    <xf numFmtId="3" fontId="0" fillId="0" borderId="10" xfId="0" quotePrefix="1" applyNumberFormat="1" applyBorder="1" applyAlignment="1">
      <alignment horizontal="left" vertical="center" wrapText="1"/>
    </xf>
    <xf numFmtId="3" fontId="0" fillId="0" borderId="5" xfId="0" quotePrefix="1" applyNumberFormat="1" applyBorder="1" applyAlignment="1">
      <alignment horizontal="right" vertical="center" wrapText="1"/>
    </xf>
    <xf numFmtId="3" fontId="1" fillId="0" borderId="12" xfId="0" applyNumberFormat="1" applyFont="1" applyBorder="1" applyAlignment="1">
      <alignment vertical="center"/>
    </xf>
    <xf numFmtId="3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13" xfId="0" quotePrefix="1" applyNumberFormat="1" applyBorder="1" applyAlignment="1">
      <alignment horizontal="left" wrapText="1"/>
    </xf>
    <xf numFmtId="3" fontId="0" fillId="0" borderId="14" xfId="0" quotePrefix="1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1" fillId="0" borderId="16" xfId="0" applyNumberFormat="1" applyFont="1" applyBorder="1" applyAlignment="1">
      <alignment horizontal="left" vertical="center" wrapText="1"/>
    </xf>
    <xf numFmtId="3" fontId="0" fillId="0" borderId="17" xfId="0" applyNumberFormat="1" applyBorder="1" applyAlignment="1">
      <alignment vertical="center"/>
    </xf>
    <xf numFmtId="4" fontId="0" fillId="0" borderId="17" xfId="0" applyNumberFormat="1" applyBorder="1" applyAlignment="1">
      <alignment vertical="center"/>
    </xf>
    <xf numFmtId="3" fontId="0" fillId="0" borderId="17" xfId="0" quotePrefix="1" applyNumberFormat="1" applyBorder="1" applyAlignment="1">
      <alignment horizontal="left" wrapText="1"/>
    </xf>
    <xf numFmtId="3" fontId="0" fillId="0" borderId="17" xfId="0" quotePrefix="1" applyNumberFormat="1" applyBorder="1" applyAlignment="1">
      <alignment horizontal="right" wrapText="1"/>
    </xf>
    <xf numFmtId="3" fontId="0" fillId="0" borderId="17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1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3" fontId="0" fillId="0" borderId="13" xfId="0" quotePrefix="1" applyNumberFormat="1" applyBorder="1" applyAlignment="1">
      <alignment horizontal="right" wrapText="1"/>
    </xf>
    <xf numFmtId="3" fontId="1" fillId="0" borderId="16" xfId="0" applyNumberFormat="1" applyFont="1" applyBorder="1" applyAlignment="1">
      <alignment vertical="center"/>
    </xf>
    <xf numFmtId="3" fontId="0" fillId="3" borderId="17" xfId="0" quotePrefix="1" applyNumberFormat="1" applyFill="1" applyBorder="1" applyAlignment="1">
      <alignment horizontal="left" wrapText="1"/>
    </xf>
    <xf numFmtId="3" fontId="0" fillId="3" borderId="17" xfId="0" quotePrefix="1" applyNumberFormat="1" applyFill="1" applyBorder="1" applyAlignment="1">
      <alignment horizontal="right" wrapText="1"/>
    </xf>
    <xf numFmtId="3" fontId="0" fillId="3" borderId="13" xfId="0" quotePrefix="1" applyNumberFormat="1" applyFill="1" applyBorder="1" applyAlignment="1">
      <alignment horizontal="left" wrapText="1"/>
    </xf>
    <xf numFmtId="3" fontId="0" fillId="3" borderId="13" xfId="0" quotePrefix="1" applyNumberFormat="1" applyFill="1" applyBorder="1" applyAlignment="1">
      <alignment horizontal="right" wrapText="1"/>
    </xf>
    <xf numFmtId="3" fontId="3" fillId="0" borderId="17" xfId="0" applyNumberFormat="1" applyFont="1" applyBorder="1" applyAlignment="1">
      <alignment vertical="center" wrapText="1"/>
    </xf>
    <xf numFmtId="3" fontId="0" fillId="3" borderId="17" xfId="0" quotePrefix="1" applyNumberFormat="1" applyFill="1" applyBorder="1" applyAlignment="1">
      <alignment horizontal="left" vertical="center" wrapText="1"/>
    </xf>
    <xf numFmtId="3" fontId="0" fillId="3" borderId="17" xfId="0" quotePrefix="1" applyNumberFormat="1" applyFill="1" applyBorder="1" applyAlignment="1">
      <alignment horizontal="right" vertical="center" wrapText="1"/>
    </xf>
    <xf numFmtId="3" fontId="3" fillId="0" borderId="10" xfId="0" applyNumberFormat="1" applyFont="1" applyBorder="1" applyAlignment="1">
      <alignment vertical="center" wrapText="1"/>
    </xf>
    <xf numFmtId="3" fontId="0" fillId="3" borderId="10" xfId="0" quotePrefix="1" applyNumberFormat="1" applyFill="1" applyBorder="1" applyAlignment="1">
      <alignment horizontal="left" vertical="center" wrapText="1"/>
    </xf>
    <xf numFmtId="3" fontId="0" fillId="3" borderId="10" xfId="0" quotePrefix="1" applyNumberForma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vertical="center" wrapText="1"/>
    </xf>
    <xf numFmtId="3" fontId="0" fillId="3" borderId="13" xfId="0" quotePrefix="1" applyNumberFormat="1" applyFill="1" applyBorder="1" applyAlignment="1">
      <alignment horizontal="left" vertical="center" wrapText="1"/>
    </xf>
    <xf numFmtId="3" fontId="0" fillId="3" borderId="13" xfId="0" quotePrefix="1" applyNumberFormat="1" applyFill="1" applyBorder="1" applyAlignment="1">
      <alignment horizontal="right" vertical="center" wrapText="1"/>
    </xf>
    <xf numFmtId="3" fontId="0" fillId="0" borderId="17" xfId="0" quotePrefix="1" applyNumberFormat="1" applyBorder="1" applyAlignment="1">
      <alignment horizontal="left" vertical="center" wrapText="1"/>
    </xf>
    <xf numFmtId="3" fontId="0" fillId="0" borderId="17" xfId="0" quotePrefix="1" applyNumberFormat="1" applyBorder="1" applyAlignment="1">
      <alignment horizontal="right" vertical="center" wrapText="1"/>
    </xf>
    <xf numFmtId="3" fontId="0" fillId="0" borderId="10" xfId="0" quotePrefix="1" applyNumberFormat="1" applyBorder="1" applyAlignment="1">
      <alignment horizontal="right" vertical="center" wrapText="1"/>
    </xf>
    <xf numFmtId="3" fontId="0" fillId="0" borderId="10" xfId="0" quotePrefix="1" applyNumberFormat="1" applyBorder="1" applyAlignment="1">
      <alignment horizontal="left" vertical="center" wrapText="1"/>
    </xf>
    <xf numFmtId="3" fontId="0" fillId="0" borderId="13" xfId="0" quotePrefix="1" applyNumberFormat="1" applyBorder="1" applyAlignment="1">
      <alignment horizontal="left" vertical="center" wrapText="1"/>
    </xf>
    <xf numFmtId="3" fontId="0" fillId="0" borderId="13" xfId="0" quotePrefix="1" applyNumberFormat="1" applyBorder="1" applyAlignment="1">
      <alignment horizontal="left" vertical="center" wrapText="1"/>
    </xf>
    <xf numFmtId="0" fontId="0" fillId="0" borderId="17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3" fontId="0" fillId="0" borderId="17" xfId="0" applyNumberFormat="1" applyFont="1" applyBorder="1" applyAlignment="1">
      <alignment horizontal="center" vertical="center"/>
    </xf>
    <xf numFmtId="3" fontId="0" fillId="0" borderId="18" xfId="0" applyNumberFormat="1" applyFont="1" applyBorder="1" applyAlignment="1">
      <alignment horizontal="center" vertical="center"/>
    </xf>
    <xf numFmtId="0" fontId="0" fillId="0" borderId="10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3" fontId="0" fillId="0" borderId="10" xfId="0" applyNumberFormat="1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0" fillId="0" borderId="13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3" fontId="0" fillId="0" borderId="13" xfId="0" applyNumberFormat="1" applyFont="1" applyBorder="1" applyAlignment="1">
      <alignment horizontal="center" vertical="center"/>
    </xf>
    <xf numFmtId="3" fontId="0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3" borderId="17" xfId="0" quotePrefix="1" applyFill="1" applyBorder="1" applyAlignment="1">
      <alignment horizontal="left"/>
    </xf>
    <xf numFmtId="0" fontId="0" fillId="3" borderId="17" xfId="0" quotePrefix="1" applyFill="1" applyBorder="1" applyAlignment="1">
      <alignment horizontal="left"/>
    </xf>
    <xf numFmtId="3" fontId="0" fillId="3" borderId="17" xfId="0" applyNumberFormat="1" applyFill="1" applyBorder="1" applyAlignment="1">
      <alignment horizontal="center" vertical="center"/>
    </xf>
    <xf numFmtId="3" fontId="0" fillId="3" borderId="18" xfId="0" applyNumberForma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3" borderId="13" xfId="0" applyFill="1" applyBorder="1"/>
    <xf numFmtId="3" fontId="0" fillId="3" borderId="13" xfId="0" applyNumberFormat="1" applyFill="1" applyBorder="1"/>
    <xf numFmtId="3" fontId="0" fillId="3" borderId="13" xfId="0" applyNumberFormat="1" applyFill="1" applyBorder="1" applyAlignment="1">
      <alignment horizontal="center" vertical="center"/>
    </xf>
    <xf numFmtId="3" fontId="0" fillId="3" borderId="15" xfId="0" applyNumberFormat="1" applyFill="1" applyBorder="1" applyAlignment="1">
      <alignment horizontal="center" vertical="center"/>
    </xf>
    <xf numFmtId="0" fontId="0" fillId="0" borderId="17" xfId="0" quotePrefix="1" applyBorder="1" applyAlignment="1">
      <alignment horizontal="left" wrapText="1"/>
    </xf>
    <xf numFmtId="0" fontId="0" fillId="0" borderId="17" xfId="0" quotePrefix="1" applyBorder="1" applyAlignment="1">
      <alignment horizontal="left" wrapText="1"/>
    </xf>
    <xf numFmtId="0" fontId="0" fillId="0" borderId="12" xfId="0" applyBorder="1" applyAlignment="1">
      <alignment vertical="center"/>
    </xf>
    <xf numFmtId="0" fontId="0" fillId="0" borderId="13" xfId="0" quotePrefix="1" applyBorder="1" applyAlignment="1">
      <alignment horizontal="left" vertical="center" wrapText="1"/>
    </xf>
    <xf numFmtId="0" fontId="0" fillId="0" borderId="13" xfId="0" quotePrefix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3" fontId="0" fillId="0" borderId="0" xfId="0" applyNumberFormat="1"/>
  </cellXfs>
  <cellStyles count="4">
    <cellStyle name="Excel Built-in Excel Built-in Excel Built-in Normal" xfId="1"/>
    <cellStyle name="Excel Built-in Normal" xfId="2"/>
    <cellStyle name="Excel Built-in Normal 1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lmar\Downloads\&#1055;&#1083;&#1072;&#1085;%20&#1082;&#1074;&#1072;&#1088;&#1090;&#1072;&#1083;%202015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_______"/>
      <sheetName val="2015 (3)"/>
      <sheetName val="Тарифы 2015"/>
      <sheetName val="2015 (2)"/>
      <sheetName val="Лист2"/>
      <sheetName val="Лист3"/>
    </sheetNames>
    <sheetDataSet>
      <sheetData sheetId="0">
        <row r="23">
          <cell r="M23">
            <v>105000</v>
          </cell>
        </row>
        <row r="28">
          <cell r="M28">
            <v>34000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topLeftCell="A4" zoomScaleSheetLayoutView="85" workbookViewId="0">
      <selection sqref="A1:J1"/>
    </sheetView>
  </sheetViews>
  <sheetFormatPr defaultRowHeight="15"/>
  <cols>
    <col min="1" max="1" width="33.42578125" style="102" customWidth="1"/>
    <col min="2" max="2" width="15.5703125" style="102" bestFit="1" customWidth="1"/>
    <col min="3" max="3" width="9.140625" style="103"/>
    <col min="4" max="4" width="14.7109375" style="102" customWidth="1"/>
    <col min="5" max="5" width="14.5703125" style="102" bestFit="1" customWidth="1"/>
    <col min="6" max="6" width="14.5703125" style="102" customWidth="1"/>
    <col min="7" max="7" width="45" customWidth="1"/>
    <col min="8" max="9" width="16.140625" customWidth="1"/>
    <col min="10" max="10" width="15.28515625" style="104" bestFit="1" customWidth="1"/>
    <col min="11" max="11" width="15.28515625" style="104" customWidth="1"/>
  </cols>
  <sheetData>
    <row r="1" spans="1:11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>
      <c r="A2" s="3" t="s">
        <v>1</v>
      </c>
      <c r="B2" s="3"/>
      <c r="C2" s="3"/>
      <c r="D2" s="3"/>
      <c r="E2" s="3"/>
      <c r="F2" s="4"/>
      <c r="G2" s="5" t="s">
        <v>2</v>
      </c>
      <c r="H2" s="3"/>
      <c r="I2" s="4"/>
      <c r="J2" s="6"/>
      <c r="K2" s="7"/>
    </row>
    <row r="3" spans="1:11" s="14" customFormat="1" ht="27" customHeight="1" thickBot="1">
      <c r="A3" s="8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/>
      <c r="I3" s="12"/>
      <c r="J3" s="13" t="s">
        <v>10</v>
      </c>
      <c r="K3" s="10" t="s">
        <v>11</v>
      </c>
    </row>
    <row r="4" spans="1:11" ht="15" customHeight="1">
      <c r="A4" s="15" t="s">
        <v>12</v>
      </c>
      <c r="B4" s="16" t="s">
        <v>13</v>
      </c>
      <c r="C4" s="17">
        <v>9.4700000000000006</v>
      </c>
      <c r="D4" s="16">
        <v>40158.5</v>
      </c>
      <c r="E4" s="16">
        <f>C4*D4</f>
        <v>380300.99500000005</v>
      </c>
      <c r="F4" s="16">
        <f>E4*12</f>
        <v>4563611.9400000004</v>
      </c>
      <c r="G4" s="18" t="s">
        <v>14</v>
      </c>
      <c r="H4" s="18"/>
      <c r="I4" s="19">
        <v>47000</v>
      </c>
      <c r="J4" s="20">
        <f>SUM(E4:E6)</f>
        <v>412681.9150000001</v>
      </c>
      <c r="K4" s="21">
        <f>J4*12</f>
        <v>4952182.9800000014</v>
      </c>
    </row>
    <row r="5" spans="1:11">
      <c r="A5" s="22"/>
      <c r="B5" s="23" t="s">
        <v>15</v>
      </c>
      <c r="C5" s="24">
        <v>11.3</v>
      </c>
      <c r="D5" s="25">
        <v>2187.9</v>
      </c>
      <c r="E5" s="25">
        <f t="shared" ref="E5:E6" si="0">C5*D5</f>
        <v>24723.270000000004</v>
      </c>
      <c r="F5" s="25">
        <f t="shared" ref="F5:F6" si="1">E5*12</f>
        <v>296679.24000000005</v>
      </c>
      <c r="G5" s="26" t="s">
        <v>16</v>
      </c>
      <c r="H5" s="26"/>
      <c r="I5" s="27">
        <f>[1]_______!M23</f>
        <v>105000</v>
      </c>
      <c r="J5" s="28"/>
      <c r="K5" s="29"/>
    </row>
    <row r="6" spans="1:11">
      <c r="A6" s="30" t="s">
        <v>17</v>
      </c>
      <c r="B6" s="23" t="s">
        <v>15</v>
      </c>
      <c r="C6" s="24">
        <v>3.5</v>
      </c>
      <c r="D6" s="25">
        <f>D5</f>
        <v>2187.9</v>
      </c>
      <c r="E6" s="25">
        <f t="shared" si="0"/>
        <v>7657.6500000000005</v>
      </c>
      <c r="F6" s="25">
        <f t="shared" si="1"/>
        <v>91891.8</v>
      </c>
      <c r="G6" s="26" t="s">
        <v>18</v>
      </c>
      <c r="H6" s="26"/>
      <c r="I6" s="27">
        <f>I5*0.202</f>
        <v>21210</v>
      </c>
      <c r="J6" s="28"/>
      <c r="K6" s="29"/>
    </row>
    <row r="7" spans="1:11">
      <c r="A7" s="22"/>
      <c r="B7" s="25"/>
      <c r="C7" s="24"/>
      <c r="D7" s="25"/>
      <c r="E7" s="25"/>
      <c r="F7" s="25"/>
      <c r="G7" s="26" t="s">
        <v>19</v>
      </c>
      <c r="H7" s="26"/>
      <c r="I7" s="27"/>
      <c r="J7" s="28"/>
      <c r="K7" s="29"/>
    </row>
    <row r="8" spans="1:11">
      <c r="A8" s="30"/>
      <c r="B8" s="25"/>
      <c r="C8" s="24"/>
      <c r="D8" s="25"/>
      <c r="E8" s="25"/>
      <c r="F8" s="25"/>
      <c r="G8" s="26" t="s">
        <v>20</v>
      </c>
      <c r="H8" s="26"/>
      <c r="I8" s="27"/>
      <c r="J8" s="28"/>
      <c r="K8" s="29"/>
    </row>
    <row r="9" spans="1:11">
      <c r="A9" s="30"/>
      <c r="B9" s="25"/>
      <c r="C9" s="24"/>
      <c r="D9" s="25"/>
      <c r="E9" s="25"/>
      <c r="F9" s="25"/>
      <c r="G9" s="26" t="s">
        <v>21</v>
      </c>
      <c r="H9" s="26"/>
      <c r="I9" s="27"/>
      <c r="J9" s="28"/>
      <c r="K9" s="29"/>
    </row>
    <row r="10" spans="1:11">
      <c r="A10" s="30"/>
      <c r="B10" s="25"/>
      <c r="C10" s="24"/>
      <c r="D10" s="25"/>
      <c r="E10" s="25"/>
      <c r="F10" s="25"/>
      <c r="G10" s="31" t="s">
        <v>22</v>
      </c>
      <c r="H10" s="31"/>
      <c r="I10" s="32"/>
      <c r="J10" s="28"/>
      <c r="K10" s="29"/>
    </row>
    <row r="11" spans="1:11" ht="15.75" thickBot="1">
      <c r="A11" s="33"/>
      <c r="B11" s="34"/>
      <c r="C11" s="35"/>
      <c r="D11" s="34"/>
      <c r="E11" s="34"/>
      <c r="F11" s="34"/>
      <c r="G11" s="36" t="s">
        <v>23</v>
      </c>
      <c r="H11" s="36"/>
      <c r="I11" s="37"/>
      <c r="J11" s="38"/>
      <c r="K11" s="39"/>
    </row>
    <row r="12" spans="1:11">
      <c r="A12" s="40" t="s">
        <v>24</v>
      </c>
      <c r="B12" s="41" t="s">
        <v>13</v>
      </c>
      <c r="C12" s="42">
        <v>1.29</v>
      </c>
      <c r="D12" s="41">
        <f>D4</f>
        <v>40158.5</v>
      </c>
      <c r="E12" s="41">
        <f>C12*D12</f>
        <v>51804.465000000004</v>
      </c>
      <c r="F12" s="41">
        <f>E12*12</f>
        <v>621653.58000000007</v>
      </c>
      <c r="G12" s="43" t="s">
        <v>25</v>
      </c>
      <c r="H12" s="43" t="e">
        <f>#REF!</f>
        <v>#REF!</v>
      </c>
      <c r="I12" s="44">
        <f>J12</f>
        <v>56224.023000000001</v>
      </c>
      <c r="J12" s="45">
        <f>SUM(E12:E13)</f>
        <v>56224.023000000001</v>
      </c>
      <c r="K12" s="46">
        <f>J12*12</f>
        <v>674688.27600000007</v>
      </c>
    </row>
    <row r="13" spans="1:11" ht="15.75" thickBot="1">
      <c r="A13" s="47"/>
      <c r="B13" s="48" t="s">
        <v>15</v>
      </c>
      <c r="C13" s="35">
        <v>2.02</v>
      </c>
      <c r="D13" s="34">
        <f>D5</f>
        <v>2187.9</v>
      </c>
      <c r="E13" s="34">
        <f>C13*D13</f>
        <v>4419.558</v>
      </c>
      <c r="F13" s="34">
        <f>E13*12</f>
        <v>53034.695999999996</v>
      </c>
      <c r="G13" s="36" t="s">
        <v>26</v>
      </c>
      <c r="H13" s="36"/>
      <c r="I13" s="49"/>
      <c r="J13" s="38"/>
      <c r="K13" s="39"/>
    </row>
    <row r="14" spans="1:11">
      <c r="A14" s="50" t="s">
        <v>27</v>
      </c>
      <c r="B14" s="41" t="s">
        <v>13</v>
      </c>
      <c r="C14" s="42">
        <v>0.53</v>
      </c>
      <c r="D14" s="41">
        <f>D12</f>
        <v>40158.5</v>
      </c>
      <c r="E14" s="41">
        <f>C14*D14</f>
        <v>21284.005000000001</v>
      </c>
      <c r="F14" s="41">
        <f>E14*12</f>
        <v>255408.06</v>
      </c>
      <c r="G14" s="51" t="s">
        <v>28</v>
      </c>
      <c r="H14" s="51"/>
      <c r="I14" s="52"/>
      <c r="J14" s="45">
        <f>SUM(E14)</f>
        <v>21284.005000000001</v>
      </c>
      <c r="K14" s="46">
        <f>J14*12</f>
        <v>255408.06</v>
      </c>
    </row>
    <row r="15" spans="1:11" ht="15.75" thickBot="1">
      <c r="A15" s="33"/>
      <c r="B15" s="48"/>
      <c r="C15" s="35"/>
      <c r="D15" s="34"/>
      <c r="E15" s="34"/>
      <c r="F15" s="34"/>
      <c r="G15" s="53"/>
      <c r="H15" s="53"/>
      <c r="I15" s="54"/>
      <c r="J15" s="38"/>
      <c r="K15" s="39"/>
    </row>
    <row r="16" spans="1:11">
      <c r="A16" s="50" t="s">
        <v>29</v>
      </c>
      <c r="B16" s="41"/>
      <c r="C16" s="42">
        <v>0.41</v>
      </c>
      <c r="D16" s="41">
        <f>D14</f>
        <v>40158.5</v>
      </c>
      <c r="E16" s="41">
        <f>C16*D16</f>
        <v>16464.985000000001</v>
      </c>
      <c r="F16" s="41">
        <f t="shared" ref="F16:F22" si="2">E16*12</f>
        <v>197579.82</v>
      </c>
      <c r="G16" s="51" t="s">
        <v>30</v>
      </c>
      <c r="H16" s="51"/>
      <c r="I16" s="52"/>
      <c r="J16" s="45">
        <f>SUM(E16:E17)</f>
        <v>17362.024000000001</v>
      </c>
      <c r="K16" s="46">
        <f>J16*12</f>
        <v>208344.288</v>
      </c>
    </row>
    <row r="17" spans="1:11" ht="15.75" thickBot="1">
      <c r="A17" s="33"/>
      <c r="B17" s="34"/>
      <c r="C17" s="35">
        <v>0.41</v>
      </c>
      <c r="D17" s="34">
        <f>D13</f>
        <v>2187.9</v>
      </c>
      <c r="E17" s="34">
        <f>C17*D17</f>
        <v>897.03899999999999</v>
      </c>
      <c r="F17" s="34">
        <f t="shared" si="2"/>
        <v>10764.468000000001</v>
      </c>
      <c r="G17" s="53"/>
      <c r="H17" s="53"/>
      <c r="I17" s="54"/>
      <c r="J17" s="38"/>
      <c r="K17" s="39"/>
    </row>
    <row r="18" spans="1:11" ht="23.25" customHeight="1">
      <c r="A18" s="50" t="s">
        <v>31</v>
      </c>
      <c r="B18" s="55" t="s">
        <v>32</v>
      </c>
      <c r="C18" s="42">
        <v>1.8</v>
      </c>
      <c r="D18" s="41">
        <v>7371.4</v>
      </c>
      <c r="E18" s="41">
        <f>C18*D18</f>
        <v>13268.52</v>
      </c>
      <c r="F18" s="41">
        <f t="shared" si="2"/>
        <v>159222.24</v>
      </c>
      <c r="G18" s="56" t="s">
        <v>33</v>
      </c>
      <c r="H18" s="56"/>
      <c r="I18" s="57"/>
      <c r="J18" s="45">
        <f>SUM(E18:E20)</f>
        <v>64315.270000000011</v>
      </c>
      <c r="K18" s="46">
        <f>J18*12</f>
        <v>771783.24000000011</v>
      </c>
    </row>
    <row r="19" spans="1:11" ht="22.5">
      <c r="A19" s="30"/>
      <c r="B19" s="58" t="s">
        <v>34</v>
      </c>
      <c r="C19" s="24">
        <v>1.5</v>
      </c>
      <c r="D19" s="25">
        <v>29054.9</v>
      </c>
      <c r="E19" s="25">
        <f t="shared" ref="E19:E22" si="3">C19*D19</f>
        <v>43582.350000000006</v>
      </c>
      <c r="F19" s="25">
        <f t="shared" si="2"/>
        <v>522988.20000000007</v>
      </c>
      <c r="G19" s="59"/>
      <c r="H19" s="59"/>
      <c r="I19" s="60"/>
      <c r="J19" s="28"/>
      <c r="K19" s="29"/>
    </row>
    <row r="20" spans="1:11" ht="23.25" thickBot="1">
      <c r="A20" s="33"/>
      <c r="B20" s="61" t="s">
        <v>35</v>
      </c>
      <c r="C20" s="35">
        <v>2</v>
      </c>
      <c r="D20" s="34">
        <v>3732.2</v>
      </c>
      <c r="E20" s="34">
        <f t="shared" si="3"/>
        <v>7464.4</v>
      </c>
      <c r="F20" s="34">
        <f t="shared" si="2"/>
        <v>89572.799999999988</v>
      </c>
      <c r="G20" s="62"/>
      <c r="H20" s="62"/>
      <c r="I20" s="63"/>
      <c r="J20" s="38"/>
      <c r="K20" s="39"/>
    </row>
    <row r="21" spans="1:11">
      <c r="A21" s="50" t="s">
        <v>36</v>
      </c>
      <c r="B21" s="41" t="s">
        <v>13</v>
      </c>
      <c r="C21" s="42">
        <v>4.6100000000000003</v>
      </c>
      <c r="D21" s="41">
        <f>D16</f>
        <v>40158.5</v>
      </c>
      <c r="E21" s="41">
        <f t="shared" si="3"/>
        <v>185130.68500000003</v>
      </c>
      <c r="F21" s="41">
        <f t="shared" si="2"/>
        <v>2221568.2200000002</v>
      </c>
      <c r="G21" s="64" t="s">
        <v>37</v>
      </c>
      <c r="H21" s="64"/>
      <c r="I21" s="65">
        <f>[1]_______!M28</f>
        <v>34000</v>
      </c>
      <c r="J21" s="45">
        <f>E21+E22</f>
        <v>204799.90600000002</v>
      </c>
      <c r="K21" s="46">
        <f>J21*12</f>
        <v>2457598.8720000004</v>
      </c>
    </row>
    <row r="22" spans="1:11">
      <c r="A22" s="30"/>
      <c r="B22" s="23" t="s">
        <v>15</v>
      </c>
      <c r="C22" s="24">
        <v>8.99</v>
      </c>
      <c r="D22" s="25">
        <f>D17</f>
        <v>2187.9</v>
      </c>
      <c r="E22" s="25">
        <f t="shared" si="3"/>
        <v>19669.221000000001</v>
      </c>
      <c r="F22" s="25">
        <f t="shared" si="2"/>
        <v>236030.652</v>
      </c>
      <c r="G22" s="31"/>
      <c r="H22" s="31"/>
      <c r="I22" s="66"/>
      <c r="J22" s="28"/>
      <c r="K22" s="29"/>
    </row>
    <row r="23" spans="1:11">
      <c r="A23" s="30"/>
      <c r="B23" s="25"/>
      <c r="C23" s="24"/>
      <c r="D23" s="25"/>
      <c r="E23" s="25"/>
      <c r="F23" s="25"/>
      <c r="G23" s="26" t="s">
        <v>18</v>
      </c>
      <c r="H23" s="26"/>
      <c r="I23" s="66">
        <f>I21*0.202</f>
        <v>6868</v>
      </c>
      <c r="J23" s="28"/>
      <c r="K23" s="29"/>
    </row>
    <row r="24" spans="1:11">
      <c r="A24" s="30"/>
      <c r="B24" s="25"/>
      <c r="C24" s="24"/>
      <c r="D24" s="25"/>
      <c r="E24" s="25"/>
      <c r="F24" s="25"/>
      <c r="G24" s="31" t="s">
        <v>38</v>
      </c>
      <c r="H24" s="31"/>
      <c r="I24" s="66">
        <v>30000</v>
      </c>
      <c r="J24" s="28"/>
      <c r="K24" s="29"/>
    </row>
    <row r="25" spans="1:11" ht="15" customHeight="1">
      <c r="A25" s="30"/>
      <c r="B25" s="25"/>
      <c r="C25" s="24"/>
      <c r="D25" s="25"/>
      <c r="E25" s="25"/>
      <c r="F25" s="25"/>
      <c r="G25" s="31" t="s">
        <v>39</v>
      </c>
      <c r="H25" s="31"/>
      <c r="I25" s="66"/>
      <c r="J25" s="28"/>
      <c r="K25" s="29"/>
    </row>
    <row r="26" spans="1:11">
      <c r="A26" s="30"/>
      <c r="B26" s="25"/>
      <c r="C26" s="24"/>
      <c r="D26" s="25"/>
      <c r="E26" s="25"/>
      <c r="F26" s="25"/>
      <c r="G26" s="31"/>
      <c r="H26" s="31"/>
      <c r="I26" s="66"/>
      <c r="J26" s="28"/>
      <c r="K26" s="29"/>
    </row>
    <row r="27" spans="1:11">
      <c r="A27" s="30"/>
      <c r="B27" s="25"/>
      <c r="C27" s="24"/>
      <c r="D27" s="25"/>
      <c r="E27" s="25"/>
      <c r="F27" s="25"/>
      <c r="G27" s="31" t="s">
        <v>40</v>
      </c>
      <c r="H27" s="31"/>
      <c r="I27" s="66"/>
      <c r="J27" s="28"/>
      <c r="K27" s="29"/>
    </row>
    <row r="28" spans="1:11">
      <c r="A28" s="30"/>
      <c r="B28" s="25"/>
      <c r="C28" s="24"/>
      <c r="D28" s="25"/>
      <c r="E28" s="25"/>
      <c r="F28" s="25"/>
      <c r="G28" s="31"/>
      <c r="H28" s="31"/>
      <c r="I28" s="66"/>
      <c r="J28" s="28"/>
      <c r="K28" s="29"/>
    </row>
    <row r="29" spans="1:11">
      <c r="A29" s="30"/>
      <c r="B29" s="25"/>
      <c r="C29" s="24"/>
      <c r="D29" s="25"/>
      <c r="E29" s="25"/>
      <c r="F29" s="25"/>
      <c r="G29" s="31" t="s">
        <v>41</v>
      </c>
      <c r="H29" s="31"/>
      <c r="I29" s="66"/>
      <c r="J29" s="28"/>
      <c r="K29" s="29"/>
    </row>
    <row r="30" spans="1:11" ht="30" customHeight="1">
      <c r="A30" s="30"/>
      <c r="B30" s="25"/>
      <c r="C30" s="24"/>
      <c r="D30" s="25"/>
      <c r="E30" s="25"/>
      <c r="F30" s="25"/>
      <c r="G30" s="31" t="s">
        <v>42</v>
      </c>
      <c r="H30" s="31"/>
      <c r="I30" s="66"/>
      <c r="J30" s="28"/>
      <c r="K30" s="29"/>
    </row>
    <row r="31" spans="1:11">
      <c r="A31" s="30"/>
      <c r="B31" s="25"/>
      <c r="C31" s="24"/>
      <c r="D31" s="25"/>
      <c r="E31" s="25"/>
      <c r="F31" s="25"/>
      <c r="G31" s="31" t="s">
        <v>43</v>
      </c>
      <c r="H31" s="31"/>
      <c r="I31" s="66"/>
      <c r="J31" s="28"/>
      <c r="K31" s="29"/>
    </row>
    <row r="32" spans="1:11" ht="30" customHeight="1">
      <c r="A32" s="30"/>
      <c r="B32" s="25"/>
      <c r="C32" s="24"/>
      <c r="D32" s="25"/>
      <c r="E32" s="25"/>
      <c r="F32" s="25"/>
      <c r="G32" s="31" t="s">
        <v>44</v>
      </c>
      <c r="H32" s="31"/>
      <c r="I32" s="67"/>
      <c r="J32" s="28"/>
      <c r="K32" s="29"/>
    </row>
    <row r="33" spans="1:11" ht="15.75" thickBot="1">
      <c r="A33" s="33"/>
      <c r="B33" s="34"/>
      <c r="C33" s="35"/>
      <c r="D33" s="34"/>
      <c r="E33" s="34"/>
      <c r="F33" s="34"/>
      <c r="G33" s="68" t="s">
        <v>45</v>
      </c>
      <c r="H33" s="68"/>
      <c r="I33" s="69"/>
      <c r="J33" s="38"/>
      <c r="K33" s="39"/>
    </row>
    <row r="34" spans="1:11">
      <c r="A34" s="50" t="s">
        <v>46</v>
      </c>
      <c r="B34" s="41" t="s">
        <v>13</v>
      </c>
      <c r="C34" s="42">
        <v>2.8</v>
      </c>
      <c r="D34" s="41">
        <f>D21</f>
        <v>40158.5</v>
      </c>
      <c r="E34" s="41">
        <f>C34*D34</f>
        <v>112443.79999999999</v>
      </c>
      <c r="F34" s="41">
        <f>E34*12</f>
        <v>1349325.5999999999</v>
      </c>
      <c r="G34" s="70" t="s">
        <v>47</v>
      </c>
      <c r="H34" s="70"/>
      <c r="I34" s="71"/>
      <c r="J34" s="72">
        <f>E34+E35</f>
        <v>118569.91999999998</v>
      </c>
      <c r="K34" s="73">
        <f>J34*12</f>
        <v>1422839.0399999998</v>
      </c>
    </row>
    <row r="35" spans="1:11">
      <c r="A35" s="30"/>
      <c r="B35" s="23" t="s">
        <v>15</v>
      </c>
      <c r="C35" s="24">
        <v>2.8</v>
      </c>
      <c r="D35" s="25">
        <f>D22</f>
        <v>2187.9</v>
      </c>
      <c r="E35" s="25">
        <f>C35*D35</f>
        <v>6126.12</v>
      </c>
      <c r="F35" s="25">
        <f>E35*12</f>
        <v>73513.440000000002</v>
      </c>
      <c r="G35" s="74" t="s">
        <v>48</v>
      </c>
      <c r="H35" s="74"/>
      <c r="I35" s="75"/>
      <c r="J35" s="76"/>
      <c r="K35" s="77"/>
    </row>
    <row r="36" spans="1:11">
      <c r="A36" s="30"/>
      <c r="B36" s="25"/>
      <c r="C36" s="24"/>
      <c r="D36" s="25"/>
      <c r="E36" s="25"/>
      <c r="F36" s="25"/>
      <c r="G36" s="74" t="s">
        <v>49</v>
      </c>
      <c r="H36" s="74"/>
      <c r="I36" s="75"/>
      <c r="J36" s="76"/>
      <c r="K36" s="77"/>
    </row>
    <row r="37" spans="1:11">
      <c r="A37" s="30"/>
      <c r="B37" s="25"/>
      <c r="C37" s="24"/>
      <c r="D37" s="25"/>
      <c r="E37" s="25"/>
      <c r="F37" s="25"/>
      <c r="G37" s="74" t="s">
        <v>50</v>
      </c>
      <c r="H37" s="74"/>
      <c r="I37" s="75"/>
      <c r="J37" s="76"/>
      <c r="K37" s="77"/>
    </row>
    <row r="38" spans="1:11" ht="15.75" thickBot="1">
      <c r="A38" s="33"/>
      <c r="B38" s="34"/>
      <c r="C38" s="35"/>
      <c r="D38" s="34"/>
      <c r="E38" s="34"/>
      <c r="F38" s="34"/>
      <c r="G38" s="78" t="s">
        <v>51</v>
      </c>
      <c r="H38" s="78"/>
      <c r="I38" s="79"/>
      <c r="J38" s="80"/>
      <c r="K38" s="81"/>
    </row>
    <row r="39" spans="1:11">
      <c r="A39" s="82" t="s">
        <v>52</v>
      </c>
      <c r="B39" s="41" t="s">
        <v>13</v>
      </c>
      <c r="C39" s="42">
        <v>0.81</v>
      </c>
      <c r="D39" s="83">
        <f>D34</f>
        <v>40158.5</v>
      </c>
      <c r="E39" s="41">
        <f>C39*D39</f>
        <v>32528.385000000002</v>
      </c>
      <c r="F39" s="41">
        <f>E39*12</f>
        <v>390340.62</v>
      </c>
      <c r="G39" s="84" t="s">
        <v>53</v>
      </c>
      <c r="H39" s="84"/>
      <c r="I39" s="85"/>
      <c r="J39" s="86">
        <f>E39+E40</f>
        <v>34300.584000000003</v>
      </c>
      <c r="K39" s="87">
        <f>J39*12</f>
        <v>411607.00800000003</v>
      </c>
    </row>
    <row r="40" spans="1:11" ht="15.75" thickBot="1">
      <c r="A40" s="88"/>
      <c r="B40" s="48" t="s">
        <v>15</v>
      </c>
      <c r="C40" s="35">
        <v>0.81</v>
      </c>
      <c r="D40" s="34">
        <f>D17</f>
        <v>2187.9</v>
      </c>
      <c r="E40" s="34">
        <f t="shared" ref="E40:E42" si="4">C40*D40</f>
        <v>1772.1990000000003</v>
      </c>
      <c r="F40" s="34">
        <f>E40*12</f>
        <v>21266.388000000003</v>
      </c>
      <c r="G40" s="89" t="s">
        <v>54</v>
      </c>
      <c r="H40" s="90"/>
      <c r="I40" s="90"/>
      <c r="J40" s="91"/>
      <c r="K40" s="92"/>
    </row>
    <row r="41" spans="1:11" ht="30" customHeight="1">
      <c r="A41" s="82" t="s">
        <v>55</v>
      </c>
      <c r="B41" s="41" t="s">
        <v>13</v>
      </c>
      <c r="C41" s="42">
        <v>5.08</v>
      </c>
      <c r="D41" s="83">
        <f>D39</f>
        <v>40158.5</v>
      </c>
      <c r="E41" s="41">
        <f t="shared" si="4"/>
        <v>204005.18</v>
      </c>
      <c r="F41" s="41">
        <f>E41*12</f>
        <v>2448062.16</v>
      </c>
      <c r="G41" s="93" t="s">
        <v>56</v>
      </c>
      <c r="H41" s="93"/>
      <c r="I41" s="94"/>
      <c r="J41" s="45">
        <f>E41+E42</f>
        <v>221442.74299999999</v>
      </c>
      <c r="K41" s="46">
        <f>J41*12</f>
        <v>2657312.9159999997</v>
      </c>
    </row>
    <row r="42" spans="1:11" ht="15.75" thickBot="1">
      <c r="A42" s="95"/>
      <c r="B42" s="48" t="s">
        <v>15</v>
      </c>
      <c r="C42" s="35">
        <v>7.97</v>
      </c>
      <c r="D42" s="48">
        <f>D40</f>
        <v>2187.9</v>
      </c>
      <c r="E42" s="34">
        <f t="shared" si="4"/>
        <v>17437.563000000002</v>
      </c>
      <c r="F42" s="34">
        <f>E42*12</f>
        <v>209250.75600000002</v>
      </c>
      <c r="G42" s="96" t="s">
        <v>57</v>
      </c>
      <c r="H42" s="96"/>
      <c r="I42" s="97"/>
      <c r="J42" s="38"/>
      <c r="K42" s="39"/>
    </row>
    <row r="43" spans="1:11">
      <c r="A43" s="98" t="s">
        <v>58</v>
      </c>
      <c r="B43" s="98"/>
      <c r="C43" s="98"/>
      <c r="D43" s="98"/>
      <c r="E43" s="41">
        <f>SUM(E4:E42)</f>
        <v>1150980.3900000004</v>
      </c>
      <c r="F43" s="41">
        <f>E43*12</f>
        <v>13811764.680000003</v>
      </c>
      <c r="G43" s="98" t="s">
        <v>59</v>
      </c>
      <c r="H43" s="98"/>
      <c r="I43" s="99"/>
      <c r="J43" s="100">
        <f>SUM(J4:J42)</f>
        <v>1150980.3900000001</v>
      </c>
      <c r="K43" s="101">
        <f>J43*12</f>
        <v>13811764.680000002</v>
      </c>
    </row>
    <row r="44" spans="1:11">
      <c r="A44" s="102" t="s">
        <v>60</v>
      </c>
    </row>
  </sheetData>
  <mergeCells count="57">
    <mergeCell ref="A43:D43"/>
    <mergeCell ref="G43:H43"/>
    <mergeCell ref="G39:H39"/>
    <mergeCell ref="J39:J40"/>
    <mergeCell ref="K39:K40"/>
    <mergeCell ref="G41:H41"/>
    <mergeCell ref="J41:J42"/>
    <mergeCell ref="K41:K42"/>
    <mergeCell ref="G42:H42"/>
    <mergeCell ref="G32:H32"/>
    <mergeCell ref="G33:H33"/>
    <mergeCell ref="G34:H34"/>
    <mergeCell ref="J34:J38"/>
    <mergeCell ref="K34:K38"/>
    <mergeCell ref="G35:H35"/>
    <mergeCell ref="G36:H36"/>
    <mergeCell ref="G37:H37"/>
    <mergeCell ref="G38:H38"/>
    <mergeCell ref="G21:H22"/>
    <mergeCell ref="J21:J33"/>
    <mergeCell ref="K21:K33"/>
    <mergeCell ref="G23:H23"/>
    <mergeCell ref="G24:H24"/>
    <mergeCell ref="G25:H26"/>
    <mergeCell ref="G27:H28"/>
    <mergeCell ref="G29:H29"/>
    <mergeCell ref="G30:H30"/>
    <mergeCell ref="G31:H31"/>
    <mergeCell ref="G16:H17"/>
    <mergeCell ref="J16:J17"/>
    <mergeCell ref="K16:K17"/>
    <mergeCell ref="G18:H20"/>
    <mergeCell ref="J18:J20"/>
    <mergeCell ref="K18:K20"/>
    <mergeCell ref="A12:A13"/>
    <mergeCell ref="G12:H12"/>
    <mergeCell ref="J12:J13"/>
    <mergeCell ref="K12:K13"/>
    <mergeCell ref="G13:H13"/>
    <mergeCell ref="G14:H15"/>
    <mergeCell ref="J14:J15"/>
    <mergeCell ref="K14:K15"/>
    <mergeCell ref="K4:K11"/>
    <mergeCell ref="G5:H5"/>
    <mergeCell ref="G6:H6"/>
    <mergeCell ref="G7:H7"/>
    <mergeCell ref="G8:H8"/>
    <mergeCell ref="G9:H9"/>
    <mergeCell ref="G10:H10"/>
    <mergeCell ref="I10:I11"/>
    <mergeCell ref="G11:H11"/>
    <mergeCell ref="A1:J1"/>
    <mergeCell ref="A2:E2"/>
    <mergeCell ref="G2:H2"/>
    <mergeCell ref="G3:H3"/>
    <mergeCell ref="G4:H4"/>
    <mergeCell ref="J4:J11"/>
  </mergeCells>
  <pageMargins left="0.19685039370078741" right="0.19685039370078741" top="0.15748031496062992" bottom="0.15748031496062992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 (3)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</dc:creator>
  <cp:lastModifiedBy>ilmar</cp:lastModifiedBy>
  <dcterms:created xsi:type="dcterms:W3CDTF">2015-06-20T12:18:51Z</dcterms:created>
  <dcterms:modified xsi:type="dcterms:W3CDTF">2015-06-20T12:19:57Z</dcterms:modified>
</cp:coreProperties>
</file>